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ейскурант " sheetId="18" r:id="rId1"/>
  </sheets>
  <externalReferences>
    <externalReference r:id="rId2"/>
  </externalReferences>
  <definedNames>
    <definedName name="_xlnm.Print_Area" localSheetId="0">'прейскурант '!$A$1:$I$28</definedName>
  </definedNames>
  <calcPr calcId="144525"/>
</workbook>
</file>

<file path=xl/calcChain.xml><?xml version="1.0" encoding="utf-8"?>
<calcChain xmlns="http://schemas.openxmlformats.org/spreadsheetml/2006/main">
  <c r="E26" i="18" l="1"/>
  <c r="D26" i="18"/>
  <c r="E25" i="18"/>
  <c r="D25" i="18"/>
  <c r="F25" i="18" s="1"/>
  <c r="G25" i="18" s="1"/>
  <c r="I25" i="18" s="1"/>
  <c r="E24" i="18"/>
  <c r="D24" i="18"/>
  <c r="E23" i="18"/>
  <c r="D23" i="18"/>
  <c r="E22" i="18"/>
  <c r="D22" i="18"/>
  <c r="F22" i="18" s="1"/>
  <c r="E21" i="18"/>
  <c r="D21" i="18"/>
  <c r="F21" i="18" s="1"/>
  <c r="G21" i="18" s="1"/>
  <c r="I21" i="18" s="1"/>
  <c r="E20" i="18"/>
  <c r="D20" i="18"/>
  <c r="E19" i="18"/>
  <c r="D19" i="18"/>
  <c r="F19" i="18" s="1"/>
  <c r="G19" i="18" s="1"/>
  <c r="I19" i="18" s="1"/>
  <c r="E18" i="18"/>
  <c r="D18" i="18"/>
  <c r="E17" i="18"/>
  <c r="D17" i="18"/>
  <c r="F17" i="18" s="1"/>
  <c r="G17" i="18" s="1"/>
  <c r="I17" i="18" s="1"/>
  <c r="E16" i="18"/>
  <c r="D16" i="18"/>
  <c r="E15" i="18"/>
  <c r="D15" i="18"/>
  <c r="E14" i="18"/>
  <c r="D14" i="18"/>
  <c r="E13" i="18"/>
  <c r="D13" i="18"/>
  <c r="F13" i="18" s="1"/>
  <c r="G13" i="18" s="1"/>
  <c r="I13" i="18" s="1"/>
  <c r="E12" i="18"/>
  <c r="D12" i="18"/>
  <c r="F12" i="18" s="1"/>
  <c r="E11" i="18"/>
  <c r="D11" i="18"/>
  <c r="F11" i="18" s="1"/>
  <c r="G11" i="18" s="1"/>
  <c r="I11" i="18" s="1"/>
  <c r="E10" i="18"/>
  <c r="D10" i="18"/>
  <c r="E9" i="18"/>
  <c r="D9" i="18"/>
  <c r="F9" i="18" s="1"/>
  <c r="H9" i="18" s="1"/>
  <c r="E8" i="18"/>
  <c r="D8" i="18"/>
  <c r="E7" i="18"/>
  <c r="D7" i="18"/>
  <c r="F7" i="18" l="1"/>
  <c r="H7" i="18" s="1"/>
  <c r="F15" i="18"/>
  <c r="G15" i="18" s="1"/>
  <c r="I15" i="18" s="1"/>
  <c r="F14" i="18"/>
  <c r="H14" i="18" s="1"/>
  <c r="F20" i="18"/>
  <c r="F23" i="18"/>
  <c r="G23" i="18" s="1"/>
  <c r="I23" i="18" s="1"/>
  <c r="F8" i="18"/>
  <c r="H8" i="18" s="1"/>
  <c r="F16" i="18"/>
  <c r="H16" i="18" s="1"/>
  <c r="F24" i="18"/>
  <c r="F10" i="18"/>
  <c r="H10" i="18" s="1"/>
  <c r="F18" i="18"/>
  <c r="H18" i="18" s="1"/>
  <c r="F26" i="18"/>
  <c r="H26" i="18" s="1"/>
  <c r="H12" i="18"/>
  <c r="G12" i="18"/>
  <c r="I12" i="18" s="1"/>
  <c r="H20" i="18"/>
  <c r="G20" i="18"/>
  <c r="I20" i="18" s="1"/>
  <c r="G14" i="18"/>
  <c r="I14" i="18" s="1"/>
  <c r="G22" i="18"/>
  <c r="I22" i="18" s="1"/>
  <c r="H22" i="18"/>
  <c r="G24" i="18"/>
  <c r="I24" i="18" s="1"/>
  <c r="H24" i="18"/>
  <c r="G7" i="18"/>
  <c r="I7" i="18" s="1"/>
  <c r="G9" i="18"/>
  <c r="I9" i="18" s="1"/>
  <c r="H11" i="18"/>
  <c r="H13" i="18"/>
  <c r="H17" i="18"/>
  <c r="H19" i="18"/>
  <c r="H21" i="18"/>
  <c r="H23" i="18"/>
  <c r="H25" i="18"/>
  <c r="H15" i="18" l="1"/>
  <c r="G10" i="18"/>
  <c r="I10" i="18" s="1"/>
  <c r="G16" i="18"/>
  <c r="I16" i="18" s="1"/>
  <c r="G18" i="18"/>
  <c r="I18" i="18" s="1"/>
  <c r="G8" i="18"/>
  <c r="I8" i="18" s="1"/>
  <c r="G26" i="18"/>
  <c r="I26" i="18" s="1"/>
</calcChain>
</file>

<file path=xl/sharedStrings.xml><?xml version="1.0" encoding="utf-8"?>
<sst xmlns="http://schemas.openxmlformats.org/spreadsheetml/2006/main" count="35" uniqueCount="33">
  <si>
    <t>№ п/п</t>
  </si>
  <si>
    <t>ДО деноминации</t>
  </si>
  <si>
    <t>ПОСЛЕ деноминации</t>
  </si>
  <si>
    <t xml:space="preserve">  ПРЕЙСКУРАНТ</t>
  </si>
  <si>
    <t xml:space="preserve">на экскурсионное обслуживание </t>
  </si>
  <si>
    <t>в Государственном предприятии "Санаторий "Приозерный" с 1 июня 2016 г.</t>
  </si>
  <si>
    <t>Наименование экскурсионного маршрута</t>
  </si>
  <si>
    <t>Продолжительность экскурсии (час)</t>
  </si>
  <si>
    <t>Стоимость услуг автотранспорта</t>
  </si>
  <si>
    <t>Стоимость услуг экскурсовода</t>
  </si>
  <si>
    <t xml:space="preserve">Стоимость экскурсионного обслуживания на 1 человека               </t>
  </si>
  <si>
    <t xml:space="preserve">Стоимость экскурсионного обслуживания на  1 человека (для детей до 12 лет включительно)          </t>
  </si>
  <si>
    <t>Архитектурное наследие "Нарочанского края"</t>
  </si>
  <si>
    <t>"Путешествие в Мосар"</t>
  </si>
  <si>
    <t>"По бывшим местечкам озерного края"</t>
  </si>
  <si>
    <t>"Мемориальный комплекс "Хатынь" с Курганом Славы и                  г. Минском</t>
  </si>
  <si>
    <t>"Древний Полоцк"</t>
  </si>
  <si>
    <t>"Путешествие в природу"</t>
  </si>
  <si>
    <t>"Застывшая мелодия в камне"</t>
  </si>
  <si>
    <t>"Следы истории края"</t>
  </si>
  <si>
    <t>"Белорусская святыня"</t>
  </si>
  <si>
    <t>"Замки Беларуси"</t>
  </si>
  <si>
    <t>"Путешествие по Нарочанскому краю"</t>
  </si>
  <si>
    <t xml:space="preserve"> Экскурсия в г.Молодечно</t>
  </si>
  <si>
    <t>"Поставы-Лучай-Глубокое"</t>
  </si>
  <si>
    <t xml:space="preserve"> Экскурсия в Дудутки</t>
  </si>
  <si>
    <t xml:space="preserve"> Экскурсия в Березинский заповедник</t>
  </si>
  <si>
    <t xml:space="preserve"> Экскурсия "В гости к М.К.Огинскому"</t>
  </si>
  <si>
    <t xml:space="preserve">Экскурсия "Наносы-Новоселье" (включая конное шоу) </t>
  </si>
  <si>
    <t>Экскурсия "Наносы-Новоселье"</t>
  </si>
  <si>
    <t xml:space="preserve"> Экскурсия "Аптекарский сад"</t>
  </si>
  <si>
    <t>Экскурсия "Аквапарк "Лебяжий"</t>
  </si>
  <si>
    <t>Начальник отдела планирования                                                            И.В. Лапехо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</si>
</sst>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2" applyFont="1"/>
    <xf numFmtId="0" fontId="5" fillId="0" borderId="0" xfId="2" applyFont="1" applyFill="1"/>
    <xf numFmtId="0" fontId="2" fillId="0" borderId="0" xfId="2" applyFont="1"/>
    <xf numFmtId="0" fontId="6" fillId="0" borderId="0" xfId="2" applyFont="1" applyAlignment="1"/>
    <xf numFmtId="0" fontId="2" fillId="0" borderId="0" xfId="2" applyFont="1" applyAlignment="1"/>
    <xf numFmtId="0" fontId="3" fillId="0" borderId="2" xfId="2" applyFont="1" applyFill="1" applyBorder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3" fontId="3" fillId="0" borderId="2" xfId="2" applyNumberFormat="1" applyFont="1" applyFill="1" applyBorder="1" applyAlignment="1">
      <alignment horizontal="right" wrapText="1"/>
    </xf>
    <xf numFmtId="3" fontId="6" fillId="0" borderId="2" xfId="2" applyNumberFormat="1" applyFont="1" applyFill="1" applyBorder="1" applyAlignment="1">
      <alignment wrapText="1"/>
    </xf>
    <xf numFmtId="4" fontId="6" fillId="0" borderId="2" xfId="2" applyNumberFormat="1" applyFont="1" applyFill="1" applyBorder="1" applyAlignment="1">
      <alignment wrapText="1"/>
    </xf>
    <xf numFmtId="0" fontId="4" fillId="0" borderId="2" xfId="2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3" fontId="3" fillId="0" borderId="0" xfId="2" applyNumberFormat="1" applyFont="1" applyBorder="1" applyAlignment="1">
      <alignment horizontal="right" wrapText="1"/>
    </xf>
    <xf numFmtId="3" fontId="6" fillId="0" borderId="0" xfId="2" applyNumberFormat="1" applyFont="1" applyBorder="1" applyAlignment="1">
      <alignment wrapText="1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101;&#1082;&#1086;&#1085;&#1086;&#1084;&#1080;&#1089;&#1090;&#1099;/&#1051;&#1102;&#1076;&#1072;/&#1055;&#1056;&#1054;&#1063;&#1048;&#1045;%20&#1091;&#1089;&#1083;&#1091;&#1075;&#1080;/&#1069;&#1082;&#1089;&#1082;&#1091;&#1088;&#1089;&#1080;&#1086;&#1085;&#1085;&#1086;&#1077;%20&#1086;&#1073;&#1089;&#1083;&#1091;&#1078;&#1080;&#1074;&#1072;&#1085;&#1080;&#1077;/2016/1%20&#1080;&#1102;&#1085;&#1103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 (2)"/>
      <sheetName val="прейскурант "/>
      <sheetName val="расчет ст-ти авто "/>
      <sheetName val="расчет ст-ти экскурс."/>
      <sheetName val="калькуляция "/>
      <sheetName val="расчет з.пл. "/>
      <sheetName val="прейск 30.10.15 "/>
    </sheetNames>
    <sheetDataSet>
      <sheetData sheetId="0"/>
      <sheetData sheetId="1"/>
      <sheetData sheetId="2">
        <row r="16">
          <cell r="F16">
            <v>3165000</v>
          </cell>
        </row>
        <row r="17">
          <cell r="F17">
            <v>5232000</v>
          </cell>
        </row>
        <row r="18">
          <cell r="F18">
            <v>3294000</v>
          </cell>
        </row>
        <row r="19">
          <cell r="F19">
            <v>8699000</v>
          </cell>
        </row>
        <row r="20">
          <cell r="F20">
            <v>8699000</v>
          </cell>
        </row>
        <row r="21">
          <cell r="F21">
            <v>2605000</v>
          </cell>
        </row>
        <row r="22">
          <cell r="F22">
            <v>3994000</v>
          </cell>
        </row>
        <row r="23">
          <cell r="F23">
            <v>3655000</v>
          </cell>
        </row>
        <row r="24">
          <cell r="F24">
            <v>4484000</v>
          </cell>
        </row>
        <row r="25">
          <cell r="F25">
            <v>13028000</v>
          </cell>
        </row>
        <row r="26">
          <cell r="F26">
            <v>1787000</v>
          </cell>
        </row>
        <row r="27">
          <cell r="F27">
            <v>4683000</v>
          </cell>
        </row>
        <row r="28">
          <cell r="F28">
            <v>4484000</v>
          </cell>
        </row>
        <row r="29">
          <cell r="F29">
            <v>8861000</v>
          </cell>
        </row>
        <row r="30">
          <cell r="F30">
            <v>6643000</v>
          </cell>
        </row>
        <row r="31">
          <cell r="F31">
            <v>6083000</v>
          </cell>
        </row>
        <row r="32">
          <cell r="F32">
            <v>1356000</v>
          </cell>
        </row>
        <row r="33">
          <cell r="F33">
            <v>1356000</v>
          </cell>
        </row>
        <row r="34">
          <cell r="F34">
            <v>1367000</v>
          </cell>
        </row>
        <row r="35">
          <cell r="F35">
            <v>7181000</v>
          </cell>
        </row>
      </sheetData>
      <sheetData sheetId="3">
        <row r="14">
          <cell r="D14">
            <v>708900</v>
          </cell>
        </row>
        <row r="15">
          <cell r="D15">
            <v>1134240</v>
          </cell>
        </row>
        <row r="16">
          <cell r="D16">
            <v>850680</v>
          </cell>
        </row>
        <row r="17">
          <cell r="D17">
            <v>1559580</v>
          </cell>
        </row>
        <row r="18">
          <cell r="D18">
            <v>1559580</v>
          </cell>
        </row>
        <row r="19">
          <cell r="D19">
            <v>708900</v>
          </cell>
        </row>
        <row r="20">
          <cell r="D20">
            <v>850680</v>
          </cell>
        </row>
        <row r="21">
          <cell r="D21">
            <v>708900</v>
          </cell>
        </row>
        <row r="22">
          <cell r="D22">
            <v>850680</v>
          </cell>
        </row>
        <row r="23">
          <cell r="D23">
            <v>1701360</v>
          </cell>
        </row>
        <row r="24">
          <cell r="D24">
            <v>425340</v>
          </cell>
        </row>
        <row r="25">
          <cell r="D25">
            <v>992460</v>
          </cell>
        </row>
        <row r="26">
          <cell r="D26">
            <v>850680</v>
          </cell>
        </row>
        <row r="27">
          <cell r="D27">
            <v>1276020</v>
          </cell>
        </row>
        <row r="28">
          <cell r="D28">
            <v>992460</v>
          </cell>
        </row>
        <row r="29">
          <cell r="D29">
            <v>992460</v>
          </cell>
        </row>
        <row r="30">
          <cell r="D30">
            <v>567120</v>
          </cell>
        </row>
        <row r="31">
          <cell r="D31">
            <v>567120</v>
          </cell>
        </row>
        <row r="32">
          <cell r="D32">
            <v>425340</v>
          </cell>
        </row>
        <row r="33">
          <cell r="D33">
            <v>1276020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28"/>
  <sheetViews>
    <sheetView tabSelected="1" view="pageBreakPreview" zoomScaleNormal="100" zoomScaleSheetLayoutView="100" workbookViewId="0">
      <selection activeCell="K8" sqref="K8"/>
    </sheetView>
  </sheetViews>
  <sheetFormatPr defaultRowHeight="18" x14ac:dyDescent="0.25"/>
  <cols>
    <col min="1" max="1" width="6.42578125" style="1" customWidth="1"/>
    <col min="2" max="2" width="36.28515625" style="1" customWidth="1"/>
    <col min="3" max="3" width="14.28515625" style="1" customWidth="1"/>
    <col min="4" max="4" width="14.28515625" style="1" hidden="1" customWidth="1"/>
    <col min="5" max="5" width="15.42578125" style="1" hidden="1" customWidth="1"/>
    <col min="6" max="6" width="17.42578125" style="1" customWidth="1"/>
    <col min="7" max="7" width="19.7109375" style="1" customWidth="1"/>
    <col min="8" max="8" width="17.42578125" style="1" customWidth="1"/>
    <col min="9" max="9" width="19.7109375" style="1" customWidth="1"/>
    <col min="10" max="256" width="9.140625" style="1"/>
    <col min="257" max="257" width="6.42578125" style="1" customWidth="1"/>
    <col min="258" max="258" width="36.28515625" style="1" customWidth="1"/>
    <col min="259" max="259" width="14.28515625" style="1" customWidth="1"/>
    <col min="260" max="261" width="0" style="1" hidden="1" customWidth="1"/>
    <col min="262" max="262" width="17.42578125" style="1" customWidth="1"/>
    <col min="263" max="263" width="19.7109375" style="1" customWidth="1"/>
    <col min="264" max="264" width="17.42578125" style="1" customWidth="1"/>
    <col min="265" max="265" width="19.7109375" style="1" customWidth="1"/>
    <col min="266" max="512" width="9.140625" style="1"/>
    <col min="513" max="513" width="6.42578125" style="1" customWidth="1"/>
    <col min="514" max="514" width="36.28515625" style="1" customWidth="1"/>
    <col min="515" max="515" width="14.28515625" style="1" customWidth="1"/>
    <col min="516" max="517" width="0" style="1" hidden="1" customWidth="1"/>
    <col min="518" max="518" width="17.42578125" style="1" customWidth="1"/>
    <col min="519" max="519" width="19.7109375" style="1" customWidth="1"/>
    <col min="520" max="520" width="17.42578125" style="1" customWidth="1"/>
    <col min="521" max="521" width="19.7109375" style="1" customWidth="1"/>
    <col min="522" max="768" width="9.140625" style="1"/>
    <col min="769" max="769" width="6.42578125" style="1" customWidth="1"/>
    <col min="770" max="770" width="36.28515625" style="1" customWidth="1"/>
    <col min="771" max="771" width="14.28515625" style="1" customWidth="1"/>
    <col min="772" max="773" width="0" style="1" hidden="1" customWidth="1"/>
    <col min="774" max="774" width="17.42578125" style="1" customWidth="1"/>
    <col min="775" max="775" width="19.7109375" style="1" customWidth="1"/>
    <col min="776" max="776" width="17.42578125" style="1" customWidth="1"/>
    <col min="777" max="777" width="19.7109375" style="1" customWidth="1"/>
    <col min="778" max="1024" width="9.140625" style="1"/>
    <col min="1025" max="1025" width="6.42578125" style="1" customWidth="1"/>
    <col min="1026" max="1026" width="36.28515625" style="1" customWidth="1"/>
    <col min="1027" max="1027" width="14.28515625" style="1" customWidth="1"/>
    <col min="1028" max="1029" width="0" style="1" hidden="1" customWidth="1"/>
    <col min="1030" max="1030" width="17.42578125" style="1" customWidth="1"/>
    <col min="1031" max="1031" width="19.7109375" style="1" customWidth="1"/>
    <col min="1032" max="1032" width="17.42578125" style="1" customWidth="1"/>
    <col min="1033" max="1033" width="19.7109375" style="1" customWidth="1"/>
    <col min="1034" max="1280" width="9.140625" style="1"/>
    <col min="1281" max="1281" width="6.42578125" style="1" customWidth="1"/>
    <col min="1282" max="1282" width="36.28515625" style="1" customWidth="1"/>
    <col min="1283" max="1283" width="14.28515625" style="1" customWidth="1"/>
    <col min="1284" max="1285" width="0" style="1" hidden="1" customWidth="1"/>
    <col min="1286" max="1286" width="17.42578125" style="1" customWidth="1"/>
    <col min="1287" max="1287" width="19.7109375" style="1" customWidth="1"/>
    <col min="1288" max="1288" width="17.42578125" style="1" customWidth="1"/>
    <col min="1289" max="1289" width="19.7109375" style="1" customWidth="1"/>
    <col min="1290" max="1536" width="9.140625" style="1"/>
    <col min="1537" max="1537" width="6.42578125" style="1" customWidth="1"/>
    <col min="1538" max="1538" width="36.28515625" style="1" customWidth="1"/>
    <col min="1539" max="1539" width="14.28515625" style="1" customWidth="1"/>
    <col min="1540" max="1541" width="0" style="1" hidden="1" customWidth="1"/>
    <col min="1542" max="1542" width="17.42578125" style="1" customWidth="1"/>
    <col min="1543" max="1543" width="19.7109375" style="1" customWidth="1"/>
    <col min="1544" max="1544" width="17.42578125" style="1" customWidth="1"/>
    <col min="1545" max="1545" width="19.7109375" style="1" customWidth="1"/>
    <col min="1546" max="1792" width="9.140625" style="1"/>
    <col min="1793" max="1793" width="6.42578125" style="1" customWidth="1"/>
    <col min="1794" max="1794" width="36.28515625" style="1" customWidth="1"/>
    <col min="1795" max="1795" width="14.28515625" style="1" customWidth="1"/>
    <col min="1796" max="1797" width="0" style="1" hidden="1" customWidth="1"/>
    <col min="1798" max="1798" width="17.42578125" style="1" customWidth="1"/>
    <col min="1799" max="1799" width="19.7109375" style="1" customWidth="1"/>
    <col min="1800" max="1800" width="17.42578125" style="1" customWidth="1"/>
    <col min="1801" max="1801" width="19.7109375" style="1" customWidth="1"/>
    <col min="1802" max="2048" width="9.140625" style="1"/>
    <col min="2049" max="2049" width="6.42578125" style="1" customWidth="1"/>
    <col min="2050" max="2050" width="36.28515625" style="1" customWidth="1"/>
    <col min="2051" max="2051" width="14.28515625" style="1" customWidth="1"/>
    <col min="2052" max="2053" width="0" style="1" hidden="1" customWidth="1"/>
    <col min="2054" max="2054" width="17.42578125" style="1" customWidth="1"/>
    <col min="2055" max="2055" width="19.7109375" style="1" customWidth="1"/>
    <col min="2056" max="2056" width="17.42578125" style="1" customWidth="1"/>
    <col min="2057" max="2057" width="19.7109375" style="1" customWidth="1"/>
    <col min="2058" max="2304" width="9.140625" style="1"/>
    <col min="2305" max="2305" width="6.42578125" style="1" customWidth="1"/>
    <col min="2306" max="2306" width="36.28515625" style="1" customWidth="1"/>
    <col min="2307" max="2307" width="14.28515625" style="1" customWidth="1"/>
    <col min="2308" max="2309" width="0" style="1" hidden="1" customWidth="1"/>
    <col min="2310" max="2310" width="17.42578125" style="1" customWidth="1"/>
    <col min="2311" max="2311" width="19.7109375" style="1" customWidth="1"/>
    <col min="2312" max="2312" width="17.42578125" style="1" customWidth="1"/>
    <col min="2313" max="2313" width="19.7109375" style="1" customWidth="1"/>
    <col min="2314" max="2560" width="9.140625" style="1"/>
    <col min="2561" max="2561" width="6.42578125" style="1" customWidth="1"/>
    <col min="2562" max="2562" width="36.28515625" style="1" customWidth="1"/>
    <col min="2563" max="2563" width="14.28515625" style="1" customWidth="1"/>
    <col min="2564" max="2565" width="0" style="1" hidden="1" customWidth="1"/>
    <col min="2566" max="2566" width="17.42578125" style="1" customWidth="1"/>
    <col min="2567" max="2567" width="19.7109375" style="1" customWidth="1"/>
    <col min="2568" max="2568" width="17.42578125" style="1" customWidth="1"/>
    <col min="2569" max="2569" width="19.7109375" style="1" customWidth="1"/>
    <col min="2570" max="2816" width="9.140625" style="1"/>
    <col min="2817" max="2817" width="6.42578125" style="1" customWidth="1"/>
    <col min="2818" max="2818" width="36.28515625" style="1" customWidth="1"/>
    <col min="2819" max="2819" width="14.28515625" style="1" customWidth="1"/>
    <col min="2820" max="2821" width="0" style="1" hidden="1" customWidth="1"/>
    <col min="2822" max="2822" width="17.42578125" style="1" customWidth="1"/>
    <col min="2823" max="2823" width="19.7109375" style="1" customWidth="1"/>
    <col min="2824" max="2824" width="17.42578125" style="1" customWidth="1"/>
    <col min="2825" max="2825" width="19.7109375" style="1" customWidth="1"/>
    <col min="2826" max="3072" width="9.140625" style="1"/>
    <col min="3073" max="3073" width="6.42578125" style="1" customWidth="1"/>
    <col min="3074" max="3074" width="36.28515625" style="1" customWidth="1"/>
    <col min="3075" max="3075" width="14.28515625" style="1" customWidth="1"/>
    <col min="3076" max="3077" width="0" style="1" hidden="1" customWidth="1"/>
    <col min="3078" max="3078" width="17.42578125" style="1" customWidth="1"/>
    <col min="3079" max="3079" width="19.7109375" style="1" customWidth="1"/>
    <col min="3080" max="3080" width="17.42578125" style="1" customWidth="1"/>
    <col min="3081" max="3081" width="19.7109375" style="1" customWidth="1"/>
    <col min="3082" max="3328" width="9.140625" style="1"/>
    <col min="3329" max="3329" width="6.42578125" style="1" customWidth="1"/>
    <col min="3330" max="3330" width="36.28515625" style="1" customWidth="1"/>
    <col min="3331" max="3331" width="14.28515625" style="1" customWidth="1"/>
    <col min="3332" max="3333" width="0" style="1" hidden="1" customWidth="1"/>
    <col min="3334" max="3334" width="17.42578125" style="1" customWidth="1"/>
    <col min="3335" max="3335" width="19.7109375" style="1" customWidth="1"/>
    <col min="3336" max="3336" width="17.42578125" style="1" customWidth="1"/>
    <col min="3337" max="3337" width="19.7109375" style="1" customWidth="1"/>
    <col min="3338" max="3584" width="9.140625" style="1"/>
    <col min="3585" max="3585" width="6.42578125" style="1" customWidth="1"/>
    <col min="3586" max="3586" width="36.28515625" style="1" customWidth="1"/>
    <col min="3587" max="3587" width="14.28515625" style="1" customWidth="1"/>
    <col min="3588" max="3589" width="0" style="1" hidden="1" customWidth="1"/>
    <col min="3590" max="3590" width="17.42578125" style="1" customWidth="1"/>
    <col min="3591" max="3591" width="19.7109375" style="1" customWidth="1"/>
    <col min="3592" max="3592" width="17.42578125" style="1" customWidth="1"/>
    <col min="3593" max="3593" width="19.7109375" style="1" customWidth="1"/>
    <col min="3594" max="3840" width="9.140625" style="1"/>
    <col min="3841" max="3841" width="6.42578125" style="1" customWidth="1"/>
    <col min="3842" max="3842" width="36.28515625" style="1" customWidth="1"/>
    <col min="3843" max="3843" width="14.28515625" style="1" customWidth="1"/>
    <col min="3844" max="3845" width="0" style="1" hidden="1" customWidth="1"/>
    <col min="3846" max="3846" width="17.42578125" style="1" customWidth="1"/>
    <col min="3847" max="3847" width="19.7109375" style="1" customWidth="1"/>
    <col min="3848" max="3848" width="17.42578125" style="1" customWidth="1"/>
    <col min="3849" max="3849" width="19.7109375" style="1" customWidth="1"/>
    <col min="3850" max="4096" width="9.140625" style="1"/>
    <col min="4097" max="4097" width="6.42578125" style="1" customWidth="1"/>
    <col min="4098" max="4098" width="36.28515625" style="1" customWidth="1"/>
    <col min="4099" max="4099" width="14.28515625" style="1" customWidth="1"/>
    <col min="4100" max="4101" width="0" style="1" hidden="1" customWidth="1"/>
    <col min="4102" max="4102" width="17.42578125" style="1" customWidth="1"/>
    <col min="4103" max="4103" width="19.7109375" style="1" customWidth="1"/>
    <col min="4104" max="4104" width="17.42578125" style="1" customWidth="1"/>
    <col min="4105" max="4105" width="19.7109375" style="1" customWidth="1"/>
    <col min="4106" max="4352" width="9.140625" style="1"/>
    <col min="4353" max="4353" width="6.42578125" style="1" customWidth="1"/>
    <col min="4354" max="4354" width="36.28515625" style="1" customWidth="1"/>
    <col min="4355" max="4355" width="14.28515625" style="1" customWidth="1"/>
    <col min="4356" max="4357" width="0" style="1" hidden="1" customWidth="1"/>
    <col min="4358" max="4358" width="17.42578125" style="1" customWidth="1"/>
    <col min="4359" max="4359" width="19.7109375" style="1" customWidth="1"/>
    <col min="4360" max="4360" width="17.42578125" style="1" customWidth="1"/>
    <col min="4361" max="4361" width="19.7109375" style="1" customWidth="1"/>
    <col min="4362" max="4608" width="9.140625" style="1"/>
    <col min="4609" max="4609" width="6.42578125" style="1" customWidth="1"/>
    <col min="4610" max="4610" width="36.28515625" style="1" customWidth="1"/>
    <col min="4611" max="4611" width="14.28515625" style="1" customWidth="1"/>
    <col min="4612" max="4613" width="0" style="1" hidden="1" customWidth="1"/>
    <col min="4614" max="4614" width="17.42578125" style="1" customWidth="1"/>
    <col min="4615" max="4615" width="19.7109375" style="1" customWidth="1"/>
    <col min="4616" max="4616" width="17.42578125" style="1" customWidth="1"/>
    <col min="4617" max="4617" width="19.7109375" style="1" customWidth="1"/>
    <col min="4618" max="4864" width="9.140625" style="1"/>
    <col min="4865" max="4865" width="6.42578125" style="1" customWidth="1"/>
    <col min="4866" max="4866" width="36.28515625" style="1" customWidth="1"/>
    <col min="4867" max="4867" width="14.28515625" style="1" customWidth="1"/>
    <col min="4868" max="4869" width="0" style="1" hidden="1" customWidth="1"/>
    <col min="4870" max="4870" width="17.42578125" style="1" customWidth="1"/>
    <col min="4871" max="4871" width="19.7109375" style="1" customWidth="1"/>
    <col min="4872" max="4872" width="17.42578125" style="1" customWidth="1"/>
    <col min="4873" max="4873" width="19.7109375" style="1" customWidth="1"/>
    <col min="4874" max="5120" width="9.140625" style="1"/>
    <col min="5121" max="5121" width="6.42578125" style="1" customWidth="1"/>
    <col min="5122" max="5122" width="36.28515625" style="1" customWidth="1"/>
    <col min="5123" max="5123" width="14.28515625" style="1" customWidth="1"/>
    <col min="5124" max="5125" width="0" style="1" hidden="1" customWidth="1"/>
    <col min="5126" max="5126" width="17.42578125" style="1" customWidth="1"/>
    <col min="5127" max="5127" width="19.7109375" style="1" customWidth="1"/>
    <col min="5128" max="5128" width="17.42578125" style="1" customWidth="1"/>
    <col min="5129" max="5129" width="19.7109375" style="1" customWidth="1"/>
    <col min="5130" max="5376" width="9.140625" style="1"/>
    <col min="5377" max="5377" width="6.42578125" style="1" customWidth="1"/>
    <col min="5378" max="5378" width="36.28515625" style="1" customWidth="1"/>
    <col min="5379" max="5379" width="14.28515625" style="1" customWidth="1"/>
    <col min="5380" max="5381" width="0" style="1" hidden="1" customWidth="1"/>
    <col min="5382" max="5382" width="17.42578125" style="1" customWidth="1"/>
    <col min="5383" max="5383" width="19.7109375" style="1" customWidth="1"/>
    <col min="5384" max="5384" width="17.42578125" style="1" customWidth="1"/>
    <col min="5385" max="5385" width="19.7109375" style="1" customWidth="1"/>
    <col min="5386" max="5632" width="9.140625" style="1"/>
    <col min="5633" max="5633" width="6.42578125" style="1" customWidth="1"/>
    <col min="5634" max="5634" width="36.28515625" style="1" customWidth="1"/>
    <col min="5635" max="5635" width="14.28515625" style="1" customWidth="1"/>
    <col min="5636" max="5637" width="0" style="1" hidden="1" customWidth="1"/>
    <col min="5638" max="5638" width="17.42578125" style="1" customWidth="1"/>
    <col min="5639" max="5639" width="19.7109375" style="1" customWidth="1"/>
    <col min="5640" max="5640" width="17.42578125" style="1" customWidth="1"/>
    <col min="5641" max="5641" width="19.7109375" style="1" customWidth="1"/>
    <col min="5642" max="5888" width="9.140625" style="1"/>
    <col min="5889" max="5889" width="6.42578125" style="1" customWidth="1"/>
    <col min="5890" max="5890" width="36.28515625" style="1" customWidth="1"/>
    <col min="5891" max="5891" width="14.28515625" style="1" customWidth="1"/>
    <col min="5892" max="5893" width="0" style="1" hidden="1" customWidth="1"/>
    <col min="5894" max="5894" width="17.42578125" style="1" customWidth="1"/>
    <col min="5895" max="5895" width="19.7109375" style="1" customWidth="1"/>
    <col min="5896" max="5896" width="17.42578125" style="1" customWidth="1"/>
    <col min="5897" max="5897" width="19.7109375" style="1" customWidth="1"/>
    <col min="5898" max="6144" width="9.140625" style="1"/>
    <col min="6145" max="6145" width="6.42578125" style="1" customWidth="1"/>
    <col min="6146" max="6146" width="36.28515625" style="1" customWidth="1"/>
    <col min="6147" max="6147" width="14.28515625" style="1" customWidth="1"/>
    <col min="6148" max="6149" width="0" style="1" hidden="1" customWidth="1"/>
    <col min="6150" max="6150" width="17.42578125" style="1" customWidth="1"/>
    <col min="6151" max="6151" width="19.7109375" style="1" customWidth="1"/>
    <col min="6152" max="6152" width="17.42578125" style="1" customWidth="1"/>
    <col min="6153" max="6153" width="19.7109375" style="1" customWidth="1"/>
    <col min="6154" max="6400" width="9.140625" style="1"/>
    <col min="6401" max="6401" width="6.42578125" style="1" customWidth="1"/>
    <col min="6402" max="6402" width="36.28515625" style="1" customWidth="1"/>
    <col min="6403" max="6403" width="14.28515625" style="1" customWidth="1"/>
    <col min="6404" max="6405" width="0" style="1" hidden="1" customWidth="1"/>
    <col min="6406" max="6406" width="17.42578125" style="1" customWidth="1"/>
    <col min="6407" max="6407" width="19.7109375" style="1" customWidth="1"/>
    <col min="6408" max="6408" width="17.42578125" style="1" customWidth="1"/>
    <col min="6409" max="6409" width="19.7109375" style="1" customWidth="1"/>
    <col min="6410" max="6656" width="9.140625" style="1"/>
    <col min="6657" max="6657" width="6.42578125" style="1" customWidth="1"/>
    <col min="6658" max="6658" width="36.28515625" style="1" customWidth="1"/>
    <col min="6659" max="6659" width="14.28515625" style="1" customWidth="1"/>
    <col min="6660" max="6661" width="0" style="1" hidden="1" customWidth="1"/>
    <col min="6662" max="6662" width="17.42578125" style="1" customWidth="1"/>
    <col min="6663" max="6663" width="19.7109375" style="1" customWidth="1"/>
    <col min="6664" max="6664" width="17.42578125" style="1" customWidth="1"/>
    <col min="6665" max="6665" width="19.7109375" style="1" customWidth="1"/>
    <col min="6666" max="6912" width="9.140625" style="1"/>
    <col min="6913" max="6913" width="6.42578125" style="1" customWidth="1"/>
    <col min="6914" max="6914" width="36.28515625" style="1" customWidth="1"/>
    <col min="6915" max="6915" width="14.28515625" style="1" customWidth="1"/>
    <col min="6916" max="6917" width="0" style="1" hidden="1" customWidth="1"/>
    <col min="6918" max="6918" width="17.42578125" style="1" customWidth="1"/>
    <col min="6919" max="6919" width="19.7109375" style="1" customWidth="1"/>
    <col min="6920" max="6920" width="17.42578125" style="1" customWidth="1"/>
    <col min="6921" max="6921" width="19.7109375" style="1" customWidth="1"/>
    <col min="6922" max="7168" width="9.140625" style="1"/>
    <col min="7169" max="7169" width="6.42578125" style="1" customWidth="1"/>
    <col min="7170" max="7170" width="36.28515625" style="1" customWidth="1"/>
    <col min="7171" max="7171" width="14.28515625" style="1" customWidth="1"/>
    <col min="7172" max="7173" width="0" style="1" hidden="1" customWidth="1"/>
    <col min="7174" max="7174" width="17.42578125" style="1" customWidth="1"/>
    <col min="7175" max="7175" width="19.7109375" style="1" customWidth="1"/>
    <col min="7176" max="7176" width="17.42578125" style="1" customWidth="1"/>
    <col min="7177" max="7177" width="19.7109375" style="1" customWidth="1"/>
    <col min="7178" max="7424" width="9.140625" style="1"/>
    <col min="7425" max="7425" width="6.42578125" style="1" customWidth="1"/>
    <col min="7426" max="7426" width="36.28515625" style="1" customWidth="1"/>
    <col min="7427" max="7427" width="14.28515625" style="1" customWidth="1"/>
    <col min="7428" max="7429" width="0" style="1" hidden="1" customWidth="1"/>
    <col min="7430" max="7430" width="17.42578125" style="1" customWidth="1"/>
    <col min="7431" max="7431" width="19.7109375" style="1" customWidth="1"/>
    <col min="7432" max="7432" width="17.42578125" style="1" customWidth="1"/>
    <col min="7433" max="7433" width="19.7109375" style="1" customWidth="1"/>
    <col min="7434" max="7680" width="9.140625" style="1"/>
    <col min="7681" max="7681" width="6.42578125" style="1" customWidth="1"/>
    <col min="7682" max="7682" width="36.28515625" style="1" customWidth="1"/>
    <col min="7683" max="7683" width="14.28515625" style="1" customWidth="1"/>
    <col min="7684" max="7685" width="0" style="1" hidden="1" customWidth="1"/>
    <col min="7686" max="7686" width="17.42578125" style="1" customWidth="1"/>
    <col min="7687" max="7687" width="19.7109375" style="1" customWidth="1"/>
    <col min="7688" max="7688" width="17.42578125" style="1" customWidth="1"/>
    <col min="7689" max="7689" width="19.7109375" style="1" customWidth="1"/>
    <col min="7690" max="7936" width="9.140625" style="1"/>
    <col min="7937" max="7937" width="6.42578125" style="1" customWidth="1"/>
    <col min="7938" max="7938" width="36.28515625" style="1" customWidth="1"/>
    <col min="7939" max="7939" width="14.28515625" style="1" customWidth="1"/>
    <col min="7940" max="7941" width="0" style="1" hidden="1" customWidth="1"/>
    <col min="7942" max="7942" width="17.42578125" style="1" customWidth="1"/>
    <col min="7943" max="7943" width="19.7109375" style="1" customWidth="1"/>
    <col min="7944" max="7944" width="17.42578125" style="1" customWidth="1"/>
    <col min="7945" max="7945" width="19.7109375" style="1" customWidth="1"/>
    <col min="7946" max="8192" width="9.140625" style="1"/>
    <col min="8193" max="8193" width="6.42578125" style="1" customWidth="1"/>
    <col min="8194" max="8194" width="36.28515625" style="1" customWidth="1"/>
    <col min="8195" max="8195" width="14.28515625" style="1" customWidth="1"/>
    <col min="8196" max="8197" width="0" style="1" hidden="1" customWidth="1"/>
    <col min="8198" max="8198" width="17.42578125" style="1" customWidth="1"/>
    <col min="8199" max="8199" width="19.7109375" style="1" customWidth="1"/>
    <col min="8200" max="8200" width="17.42578125" style="1" customWidth="1"/>
    <col min="8201" max="8201" width="19.7109375" style="1" customWidth="1"/>
    <col min="8202" max="8448" width="9.140625" style="1"/>
    <col min="8449" max="8449" width="6.42578125" style="1" customWidth="1"/>
    <col min="8450" max="8450" width="36.28515625" style="1" customWidth="1"/>
    <col min="8451" max="8451" width="14.28515625" style="1" customWidth="1"/>
    <col min="8452" max="8453" width="0" style="1" hidden="1" customWidth="1"/>
    <col min="8454" max="8454" width="17.42578125" style="1" customWidth="1"/>
    <col min="8455" max="8455" width="19.7109375" style="1" customWidth="1"/>
    <col min="8456" max="8456" width="17.42578125" style="1" customWidth="1"/>
    <col min="8457" max="8457" width="19.7109375" style="1" customWidth="1"/>
    <col min="8458" max="8704" width="9.140625" style="1"/>
    <col min="8705" max="8705" width="6.42578125" style="1" customWidth="1"/>
    <col min="8706" max="8706" width="36.28515625" style="1" customWidth="1"/>
    <col min="8707" max="8707" width="14.28515625" style="1" customWidth="1"/>
    <col min="8708" max="8709" width="0" style="1" hidden="1" customWidth="1"/>
    <col min="8710" max="8710" width="17.42578125" style="1" customWidth="1"/>
    <col min="8711" max="8711" width="19.7109375" style="1" customWidth="1"/>
    <col min="8712" max="8712" width="17.42578125" style="1" customWidth="1"/>
    <col min="8713" max="8713" width="19.7109375" style="1" customWidth="1"/>
    <col min="8714" max="8960" width="9.140625" style="1"/>
    <col min="8961" max="8961" width="6.42578125" style="1" customWidth="1"/>
    <col min="8962" max="8962" width="36.28515625" style="1" customWidth="1"/>
    <col min="8963" max="8963" width="14.28515625" style="1" customWidth="1"/>
    <col min="8964" max="8965" width="0" style="1" hidden="1" customWidth="1"/>
    <col min="8966" max="8966" width="17.42578125" style="1" customWidth="1"/>
    <col min="8967" max="8967" width="19.7109375" style="1" customWidth="1"/>
    <col min="8968" max="8968" width="17.42578125" style="1" customWidth="1"/>
    <col min="8969" max="8969" width="19.7109375" style="1" customWidth="1"/>
    <col min="8970" max="9216" width="9.140625" style="1"/>
    <col min="9217" max="9217" width="6.42578125" style="1" customWidth="1"/>
    <col min="9218" max="9218" width="36.28515625" style="1" customWidth="1"/>
    <col min="9219" max="9219" width="14.28515625" style="1" customWidth="1"/>
    <col min="9220" max="9221" width="0" style="1" hidden="1" customWidth="1"/>
    <col min="9222" max="9222" width="17.42578125" style="1" customWidth="1"/>
    <col min="9223" max="9223" width="19.7109375" style="1" customWidth="1"/>
    <col min="9224" max="9224" width="17.42578125" style="1" customWidth="1"/>
    <col min="9225" max="9225" width="19.7109375" style="1" customWidth="1"/>
    <col min="9226" max="9472" width="9.140625" style="1"/>
    <col min="9473" max="9473" width="6.42578125" style="1" customWidth="1"/>
    <col min="9474" max="9474" width="36.28515625" style="1" customWidth="1"/>
    <col min="9475" max="9475" width="14.28515625" style="1" customWidth="1"/>
    <col min="9476" max="9477" width="0" style="1" hidden="1" customWidth="1"/>
    <col min="9478" max="9478" width="17.42578125" style="1" customWidth="1"/>
    <col min="9479" max="9479" width="19.7109375" style="1" customWidth="1"/>
    <col min="9480" max="9480" width="17.42578125" style="1" customWidth="1"/>
    <col min="9481" max="9481" width="19.7109375" style="1" customWidth="1"/>
    <col min="9482" max="9728" width="9.140625" style="1"/>
    <col min="9729" max="9729" width="6.42578125" style="1" customWidth="1"/>
    <col min="9730" max="9730" width="36.28515625" style="1" customWidth="1"/>
    <col min="9731" max="9731" width="14.28515625" style="1" customWidth="1"/>
    <col min="9732" max="9733" width="0" style="1" hidden="1" customWidth="1"/>
    <col min="9734" max="9734" width="17.42578125" style="1" customWidth="1"/>
    <col min="9735" max="9735" width="19.7109375" style="1" customWidth="1"/>
    <col min="9736" max="9736" width="17.42578125" style="1" customWidth="1"/>
    <col min="9737" max="9737" width="19.7109375" style="1" customWidth="1"/>
    <col min="9738" max="9984" width="9.140625" style="1"/>
    <col min="9985" max="9985" width="6.42578125" style="1" customWidth="1"/>
    <col min="9986" max="9986" width="36.28515625" style="1" customWidth="1"/>
    <col min="9987" max="9987" width="14.28515625" style="1" customWidth="1"/>
    <col min="9988" max="9989" width="0" style="1" hidden="1" customWidth="1"/>
    <col min="9990" max="9990" width="17.42578125" style="1" customWidth="1"/>
    <col min="9991" max="9991" width="19.7109375" style="1" customWidth="1"/>
    <col min="9992" max="9992" width="17.42578125" style="1" customWidth="1"/>
    <col min="9993" max="9993" width="19.7109375" style="1" customWidth="1"/>
    <col min="9994" max="10240" width="9.140625" style="1"/>
    <col min="10241" max="10241" width="6.42578125" style="1" customWidth="1"/>
    <col min="10242" max="10242" width="36.28515625" style="1" customWidth="1"/>
    <col min="10243" max="10243" width="14.28515625" style="1" customWidth="1"/>
    <col min="10244" max="10245" width="0" style="1" hidden="1" customWidth="1"/>
    <col min="10246" max="10246" width="17.42578125" style="1" customWidth="1"/>
    <col min="10247" max="10247" width="19.7109375" style="1" customWidth="1"/>
    <col min="10248" max="10248" width="17.42578125" style="1" customWidth="1"/>
    <col min="10249" max="10249" width="19.7109375" style="1" customWidth="1"/>
    <col min="10250" max="10496" width="9.140625" style="1"/>
    <col min="10497" max="10497" width="6.42578125" style="1" customWidth="1"/>
    <col min="10498" max="10498" width="36.28515625" style="1" customWidth="1"/>
    <col min="10499" max="10499" width="14.28515625" style="1" customWidth="1"/>
    <col min="10500" max="10501" width="0" style="1" hidden="1" customWidth="1"/>
    <col min="10502" max="10502" width="17.42578125" style="1" customWidth="1"/>
    <col min="10503" max="10503" width="19.7109375" style="1" customWidth="1"/>
    <col min="10504" max="10504" width="17.42578125" style="1" customWidth="1"/>
    <col min="10505" max="10505" width="19.7109375" style="1" customWidth="1"/>
    <col min="10506" max="10752" width="9.140625" style="1"/>
    <col min="10753" max="10753" width="6.42578125" style="1" customWidth="1"/>
    <col min="10754" max="10754" width="36.28515625" style="1" customWidth="1"/>
    <col min="10755" max="10755" width="14.28515625" style="1" customWidth="1"/>
    <col min="10756" max="10757" width="0" style="1" hidden="1" customWidth="1"/>
    <col min="10758" max="10758" width="17.42578125" style="1" customWidth="1"/>
    <col min="10759" max="10759" width="19.7109375" style="1" customWidth="1"/>
    <col min="10760" max="10760" width="17.42578125" style="1" customWidth="1"/>
    <col min="10761" max="10761" width="19.7109375" style="1" customWidth="1"/>
    <col min="10762" max="11008" width="9.140625" style="1"/>
    <col min="11009" max="11009" width="6.42578125" style="1" customWidth="1"/>
    <col min="11010" max="11010" width="36.28515625" style="1" customWidth="1"/>
    <col min="11011" max="11011" width="14.28515625" style="1" customWidth="1"/>
    <col min="11012" max="11013" width="0" style="1" hidden="1" customWidth="1"/>
    <col min="11014" max="11014" width="17.42578125" style="1" customWidth="1"/>
    <col min="11015" max="11015" width="19.7109375" style="1" customWidth="1"/>
    <col min="11016" max="11016" width="17.42578125" style="1" customWidth="1"/>
    <col min="11017" max="11017" width="19.7109375" style="1" customWidth="1"/>
    <col min="11018" max="11264" width="9.140625" style="1"/>
    <col min="11265" max="11265" width="6.42578125" style="1" customWidth="1"/>
    <col min="11266" max="11266" width="36.28515625" style="1" customWidth="1"/>
    <col min="11267" max="11267" width="14.28515625" style="1" customWidth="1"/>
    <col min="11268" max="11269" width="0" style="1" hidden="1" customWidth="1"/>
    <col min="11270" max="11270" width="17.42578125" style="1" customWidth="1"/>
    <col min="11271" max="11271" width="19.7109375" style="1" customWidth="1"/>
    <col min="11272" max="11272" width="17.42578125" style="1" customWidth="1"/>
    <col min="11273" max="11273" width="19.7109375" style="1" customWidth="1"/>
    <col min="11274" max="11520" width="9.140625" style="1"/>
    <col min="11521" max="11521" width="6.42578125" style="1" customWidth="1"/>
    <col min="11522" max="11522" width="36.28515625" style="1" customWidth="1"/>
    <col min="11523" max="11523" width="14.28515625" style="1" customWidth="1"/>
    <col min="11524" max="11525" width="0" style="1" hidden="1" customWidth="1"/>
    <col min="11526" max="11526" width="17.42578125" style="1" customWidth="1"/>
    <col min="11527" max="11527" width="19.7109375" style="1" customWidth="1"/>
    <col min="11528" max="11528" width="17.42578125" style="1" customWidth="1"/>
    <col min="11529" max="11529" width="19.7109375" style="1" customWidth="1"/>
    <col min="11530" max="11776" width="9.140625" style="1"/>
    <col min="11777" max="11777" width="6.42578125" style="1" customWidth="1"/>
    <col min="11778" max="11778" width="36.28515625" style="1" customWidth="1"/>
    <col min="11779" max="11779" width="14.28515625" style="1" customWidth="1"/>
    <col min="11780" max="11781" width="0" style="1" hidden="1" customWidth="1"/>
    <col min="11782" max="11782" width="17.42578125" style="1" customWidth="1"/>
    <col min="11783" max="11783" width="19.7109375" style="1" customWidth="1"/>
    <col min="11784" max="11784" width="17.42578125" style="1" customWidth="1"/>
    <col min="11785" max="11785" width="19.7109375" style="1" customWidth="1"/>
    <col min="11786" max="12032" width="9.140625" style="1"/>
    <col min="12033" max="12033" width="6.42578125" style="1" customWidth="1"/>
    <col min="12034" max="12034" width="36.28515625" style="1" customWidth="1"/>
    <col min="12035" max="12035" width="14.28515625" style="1" customWidth="1"/>
    <col min="12036" max="12037" width="0" style="1" hidden="1" customWidth="1"/>
    <col min="12038" max="12038" width="17.42578125" style="1" customWidth="1"/>
    <col min="12039" max="12039" width="19.7109375" style="1" customWidth="1"/>
    <col min="12040" max="12040" width="17.42578125" style="1" customWidth="1"/>
    <col min="12041" max="12041" width="19.7109375" style="1" customWidth="1"/>
    <col min="12042" max="12288" width="9.140625" style="1"/>
    <col min="12289" max="12289" width="6.42578125" style="1" customWidth="1"/>
    <col min="12290" max="12290" width="36.28515625" style="1" customWidth="1"/>
    <col min="12291" max="12291" width="14.28515625" style="1" customWidth="1"/>
    <col min="12292" max="12293" width="0" style="1" hidden="1" customWidth="1"/>
    <col min="12294" max="12294" width="17.42578125" style="1" customWidth="1"/>
    <col min="12295" max="12295" width="19.7109375" style="1" customWidth="1"/>
    <col min="12296" max="12296" width="17.42578125" style="1" customWidth="1"/>
    <col min="12297" max="12297" width="19.7109375" style="1" customWidth="1"/>
    <col min="12298" max="12544" width="9.140625" style="1"/>
    <col min="12545" max="12545" width="6.42578125" style="1" customWidth="1"/>
    <col min="12546" max="12546" width="36.28515625" style="1" customWidth="1"/>
    <col min="12547" max="12547" width="14.28515625" style="1" customWidth="1"/>
    <col min="12548" max="12549" width="0" style="1" hidden="1" customWidth="1"/>
    <col min="12550" max="12550" width="17.42578125" style="1" customWidth="1"/>
    <col min="12551" max="12551" width="19.7109375" style="1" customWidth="1"/>
    <col min="12552" max="12552" width="17.42578125" style="1" customWidth="1"/>
    <col min="12553" max="12553" width="19.7109375" style="1" customWidth="1"/>
    <col min="12554" max="12800" width="9.140625" style="1"/>
    <col min="12801" max="12801" width="6.42578125" style="1" customWidth="1"/>
    <col min="12802" max="12802" width="36.28515625" style="1" customWidth="1"/>
    <col min="12803" max="12803" width="14.28515625" style="1" customWidth="1"/>
    <col min="12804" max="12805" width="0" style="1" hidden="1" customWidth="1"/>
    <col min="12806" max="12806" width="17.42578125" style="1" customWidth="1"/>
    <col min="12807" max="12807" width="19.7109375" style="1" customWidth="1"/>
    <col min="12808" max="12808" width="17.42578125" style="1" customWidth="1"/>
    <col min="12809" max="12809" width="19.7109375" style="1" customWidth="1"/>
    <col min="12810" max="13056" width="9.140625" style="1"/>
    <col min="13057" max="13057" width="6.42578125" style="1" customWidth="1"/>
    <col min="13058" max="13058" width="36.28515625" style="1" customWidth="1"/>
    <col min="13059" max="13059" width="14.28515625" style="1" customWidth="1"/>
    <col min="13060" max="13061" width="0" style="1" hidden="1" customWidth="1"/>
    <col min="13062" max="13062" width="17.42578125" style="1" customWidth="1"/>
    <col min="13063" max="13063" width="19.7109375" style="1" customWidth="1"/>
    <col min="13064" max="13064" width="17.42578125" style="1" customWidth="1"/>
    <col min="13065" max="13065" width="19.7109375" style="1" customWidth="1"/>
    <col min="13066" max="13312" width="9.140625" style="1"/>
    <col min="13313" max="13313" width="6.42578125" style="1" customWidth="1"/>
    <col min="13314" max="13314" width="36.28515625" style="1" customWidth="1"/>
    <col min="13315" max="13315" width="14.28515625" style="1" customWidth="1"/>
    <col min="13316" max="13317" width="0" style="1" hidden="1" customWidth="1"/>
    <col min="13318" max="13318" width="17.42578125" style="1" customWidth="1"/>
    <col min="13319" max="13319" width="19.7109375" style="1" customWidth="1"/>
    <col min="13320" max="13320" width="17.42578125" style="1" customWidth="1"/>
    <col min="13321" max="13321" width="19.7109375" style="1" customWidth="1"/>
    <col min="13322" max="13568" width="9.140625" style="1"/>
    <col min="13569" max="13569" width="6.42578125" style="1" customWidth="1"/>
    <col min="13570" max="13570" width="36.28515625" style="1" customWidth="1"/>
    <col min="13571" max="13571" width="14.28515625" style="1" customWidth="1"/>
    <col min="13572" max="13573" width="0" style="1" hidden="1" customWidth="1"/>
    <col min="13574" max="13574" width="17.42578125" style="1" customWidth="1"/>
    <col min="13575" max="13575" width="19.7109375" style="1" customWidth="1"/>
    <col min="13576" max="13576" width="17.42578125" style="1" customWidth="1"/>
    <col min="13577" max="13577" width="19.7109375" style="1" customWidth="1"/>
    <col min="13578" max="13824" width="9.140625" style="1"/>
    <col min="13825" max="13825" width="6.42578125" style="1" customWidth="1"/>
    <col min="13826" max="13826" width="36.28515625" style="1" customWidth="1"/>
    <col min="13827" max="13827" width="14.28515625" style="1" customWidth="1"/>
    <col min="13828" max="13829" width="0" style="1" hidden="1" customWidth="1"/>
    <col min="13830" max="13830" width="17.42578125" style="1" customWidth="1"/>
    <col min="13831" max="13831" width="19.7109375" style="1" customWidth="1"/>
    <col min="13832" max="13832" width="17.42578125" style="1" customWidth="1"/>
    <col min="13833" max="13833" width="19.7109375" style="1" customWidth="1"/>
    <col min="13834" max="14080" width="9.140625" style="1"/>
    <col min="14081" max="14081" width="6.42578125" style="1" customWidth="1"/>
    <col min="14082" max="14082" width="36.28515625" style="1" customWidth="1"/>
    <col min="14083" max="14083" width="14.28515625" style="1" customWidth="1"/>
    <col min="14084" max="14085" width="0" style="1" hidden="1" customWidth="1"/>
    <col min="14086" max="14086" width="17.42578125" style="1" customWidth="1"/>
    <col min="14087" max="14087" width="19.7109375" style="1" customWidth="1"/>
    <col min="14088" max="14088" width="17.42578125" style="1" customWidth="1"/>
    <col min="14089" max="14089" width="19.7109375" style="1" customWidth="1"/>
    <col min="14090" max="14336" width="9.140625" style="1"/>
    <col min="14337" max="14337" width="6.42578125" style="1" customWidth="1"/>
    <col min="14338" max="14338" width="36.28515625" style="1" customWidth="1"/>
    <col min="14339" max="14339" width="14.28515625" style="1" customWidth="1"/>
    <col min="14340" max="14341" width="0" style="1" hidden="1" customWidth="1"/>
    <col min="14342" max="14342" width="17.42578125" style="1" customWidth="1"/>
    <col min="14343" max="14343" width="19.7109375" style="1" customWidth="1"/>
    <col min="14344" max="14344" width="17.42578125" style="1" customWidth="1"/>
    <col min="14345" max="14345" width="19.7109375" style="1" customWidth="1"/>
    <col min="14346" max="14592" width="9.140625" style="1"/>
    <col min="14593" max="14593" width="6.42578125" style="1" customWidth="1"/>
    <col min="14594" max="14594" width="36.28515625" style="1" customWidth="1"/>
    <col min="14595" max="14595" width="14.28515625" style="1" customWidth="1"/>
    <col min="14596" max="14597" width="0" style="1" hidden="1" customWidth="1"/>
    <col min="14598" max="14598" width="17.42578125" style="1" customWidth="1"/>
    <col min="14599" max="14599" width="19.7109375" style="1" customWidth="1"/>
    <col min="14600" max="14600" width="17.42578125" style="1" customWidth="1"/>
    <col min="14601" max="14601" width="19.7109375" style="1" customWidth="1"/>
    <col min="14602" max="14848" width="9.140625" style="1"/>
    <col min="14849" max="14849" width="6.42578125" style="1" customWidth="1"/>
    <col min="14850" max="14850" width="36.28515625" style="1" customWidth="1"/>
    <col min="14851" max="14851" width="14.28515625" style="1" customWidth="1"/>
    <col min="14852" max="14853" width="0" style="1" hidden="1" customWidth="1"/>
    <col min="14854" max="14854" width="17.42578125" style="1" customWidth="1"/>
    <col min="14855" max="14855" width="19.7109375" style="1" customWidth="1"/>
    <col min="14856" max="14856" width="17.42578125" style="1" customWidth="1"/>
    <col min="14857" max="14857" width="19.7109375" style="1" customWidth="1"/>
    <col min="14858" max="15104" width="9.140625" style="1"/>
    <col min="15105" max="15105" width="6.42578125" style="1" customWidth="1"/>
    <col min="15106" max="15106" width="36.28515625" style="1" customWidth="1"/>
    <col min="15107" max="15107" width="14.28515625" style="1" customWidth="1"/>
    <col min="15108" max="15109" width="0" style="1" hidden="1" customWidth="1"/>
    <col min="15110" max="15110" width="17.42578125" style="1" customWidth="1"/>
    <col min="15111" max="15111" width="19.7109375" style="1" customWidth="1"/>
    <col min="15112" max="15112" width="17.42578125" style="1" customWidth="1"/>
    <col min="15113" max="15113" width="19.7109375" style="1" customWidth="1"/>
    <col min="15114" max="15360" width="9.140625" style="1"/>
    <col min="15361" max="15361" width="6.42578125" style="1" customWidth="1"/>
    <col min="15362" max="15362" width="36.28515625" style="1" customWidth="1"/>
    <col min="15363" max="15363" width="14.28515625" style="1" customWidth="1"/>
    <col min="15364" max="15365" width="0" style="1" hidden="1" customWidth="1"/>
    <col min="15366" max="15366" width="17.42578125" style="1" customWidth="1"/>
    <col min="15367" max="15367" width="19.7109375" style="1" customWidth="1"/>
    <col min="15368" max="15368" width="17.42578125" style="1" customWidth="1"/>
    <col min="15369" max="15369" width="19.7109375" style="1" customWidth="1"/>
    <col min="15370" max="15616" width="9.140625" style="1"/>
    <col min="15617" max="15617" width="6.42578125" style="1" customWidth="1"/>
    <col min="15618" max="15618" width="36.28515625" style="1" customWidth="1"/>
    <col min="15619" max="15619" width="14.28515625" style="1" customWidth="1"/>
    <col min="15620" max="15621" width="0" style="1" hidden="1" customWidth="1"/>
    <col min="15622" max="15622" width="17.42578125" style="1" customWidth="1"/>
    <col min="15623" max="15623" width="19.7109375" style="1" customWidth="1"/>
    <col min="15624" max="15624" width="17.42578125" style="1" customWidth="1"/>
    <col min="15625" max="15625" width="19.7109375" style="1" customWidth="1"/>
    <col min="15626" max="15872" width="9.140625" style="1"/>
    <col min="15873" max="15873" width="6.42578125" style="1" customWidth="1"/>
    <col min="15874" max="15874" width="36.28515625" style="1" customWidth="1"/>
    <col min="15875" max="15875" width="14.28515625" style="1" customWidth="1"/>
    <col min="15876" max="15877" width="0" style="1" hidden="1" customWidth="1"/>
    <col min="15878" max="15878" width="17.42578125" style="1" customWidth="1"/>
    <col min="15879" max="15879" width="19.7109375" style="1" customWidth="1"/>
    <col min="15880" max="15880" width="17.42578125" style="1" customWidth="1"/>
    <col min="15881" max="15881" width="19.7109375" style="1" customWidth="1"/>
    <col min="15882" max="16128" width="9.140625" style="1"/>
    <col min="16129" max="16129" width="6.42578125" style="1" customWidth="1"/>
    <col min="16130" max="16130" width="36.28515625" style="1" customWidth="1"/>
    <col min="16131" max="16131" width="14.28515625" style="1" customWidth="1"/>
    <col min="16132" max="16133" width="0" style="1" hidden="1" customWidth="1"/>
    <col min="16134" max="16134" width="17.42578125" style="1" customWidth="1"/>
    <col min="16135" max="16135" width="19.7109375" style="1" customWidth="1"/>
    <col min="16136" max="16136" width="17.42578125" style="1" customWidth="1"/>
    <col min="16137" max="16137" width="19.7109375" style="1" customWidth="1"/>
    <col min="16138" max="16384" width="9.140625" style="1"/>
  </cols>
  <sheetData>
    <row r="1" spans="1:14" ht="18.75" x14ac:dyDescent="0.3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4"/>
      <c r="K1" s="4"/>
      <c r="L1" s="4"/>
      <c r="M1" s="4"/>
      <c r="N1" s="4"/>
    </row>
    <row r="2" spans="1:14" ht="18.75" x14ac:dyDescent="0.3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4"/>
      <c r="K2" s="4"/>
      <c r="L2" s="4"/>
      <c r="M2" s="4"/>
      <c r="N2" s="4"/>
    </row>
    <row r="3" spans="1:14" ht="18.75" x14ac:dyDescent="0.3">
      <c r="A3" s="21" t="s">
        <v>5</v>
      </c>
      <c r="B3" s="21"/>
      <c r="C3" s="21"/>
      <c r="D3" s="21"/>
      <c r="E3" s="21"/>
      <c r="F3" s="21"/>
      <c r="G3" s="21"/>
      <c r="H3" s="21"/>
      <c r="I3" s="21"/>
      <c r="J3" s="4"/>
      <c r="K3" s="4"/>
      <c r="L3" s="4"/>
      <c r="M3" s="4"/>
      <c r="N3" s="4"/>
    </row>
    <row r="4" spans="1:14" ht="18" customHeight="1" x14ac:dyDescent="0.3">
      <c r="A4" s="8"/>
      <c r="B4" s="8"/>
      <c r="C4" s="8"/>
      <c r="D4" s="8"/>
      <c r="E4" s="8"/>
      <c r="F4" s="8"/>
      <c r="G4" s="8"/>
      <c r="H4" s="8"/>
      <c r="I4" s="8"/>
      <c r="J4" s="3"/>
      <c r="K4" s="3"/>
      <c r="L4" s="3"/>
      <c r="M4" s="3"/>
      <c r="N4" s="3"/>
    </row>
    <row r="5" spans="1:14" ht="33" customHeight="1" x14ac:dyDescent="0.25">
      <c r="A5" s="22" t="s">
        <v>0</v>
      </c>
      <c r="B5" s="22" t="s">
        <v>6</v>
      </c>
      <c r="C5" s="22" t="s">
        <v>7</v>
      </c>
      <c r="D5" s="22" t="s">
        <v>8</v>
      </c>
      <c r="E5" s="22" t="s">
        <v>9</v>
      </c>
      <c r="F5" s="24" t="s">
        <v>1</v>
      </c>
      <c r="G5" s="25"/>
      <c r="H5" s="24" t="s">
        <v>2</v>
      </c>
      <c r="I5" s="25"/>
    </row>
    <row r="6" spans="1:14" ht="97.5" customHeight="1" x14ac:dyDescent="0.25">
      <c r="A6" s="23"/>
      <c r="B6" s="23"/>
      <c r="C6" s="23"/>
      <c r="D6" s="23"/>
      <c r="E6" s="23"/>
      <c r="F6" s="9" t="s">
        <v>10</v>
      </c>
      <c r="G6" s="9" t="s">
        <v>11</v>
      </c>
      <c r="H6" s="9" t="s">
        <v>10</v>
      </c>
      <c r="I6" s="9" t="s">
        <v>11</v>
      </c>
    </row>
    <row r="7" spans="1:14" s="2" customFormat="1" ht="33" customHeight="1" x14ac:dyDescent="0.3">
      <c r="A7" s="10">
        <v>1</v>
      </c>
      <c r="B7" s="11" t="s">
        <v>12</v>
      </c>
      <c r="C7" s="6">
        <v>5</v>
      </c>
      <c r="D7" s="12">
        <f>'[1]расчет ст-ти авто '!F16</f>
        <v>3165000</v>
      </c>
      <c r="E7" s="12">
        <f>'[1]расчет ст-ти экскурс.'!D14</f>
        <v>708900</v>
      </c>
      <c r="F7" s="13">
        <f>ROUND((D7+E7)/34,-3)</f>
        <v>114000</v>
      </c>
      <c r="G7" s="13">
        <f>ROUND(F7*70/100,-3)</f>
        <v>80000</v>
      </c>
      <c r="H7" s="14">
        <f>F7/10000</f>
        <v>11.4</v>
      </c>
      <c r="I7" s="14">
        <f>G7/10000</f>
        <v>8</v>
      </c>
    </row>
    <row r="8" spans="1:14" s="2" customFormat="1" ht="23.25" customHeight="1" x14ac:dyDescent="0.3">
      <c r="A8" s="10">
        <v>2</v>
      </c>
      <c r="B8" s="15" t="s">
        <v>13</v>
      </c>
      <c r="C8" s="6">
        <v>8</v>
      </c>
      <c r="D8" s="12">
        <f>'[1]расчет ст-ти авто '!F17</f>
        <v>5232000</v>
      </c>
      <c r="E8" s="12">
        <f>'[1]расчет ст-ти экскурс.'!D15</f>
        <v>1134240</v>
      </c>
      <c r="F8" s="13">
        <f>ROUND((D8+E8)/34+16000,-3)</f>
        <v>203000</v>
      </c>
      <c r="G8" s="13">
        <f>ROUND((F8-16000)*70/100+12000,-3)</f>
        <v>143000</v>
      </c>
      <c r="H8" s="14">
        <f t="shared" ref="H8:I26" si="0">F8/10000</f>
        <v>20.3</v>
      </c>
      <c r="I8" s="14">
        <f t="shared" si="0"/>
        <v>14.3</v>
      </c>
    </row>
    <row r="9" spans="1:14" s="2" customFormat="1" ht="33" customHeight="1" x14ac:dyDescent="0.3">
      <c r="A9" s="10">
        <v>3</v>
      </c>
      <c r="B9" s="11" t="s">
        <v>14</v>
      </c>
      <c r="C9" s="6">
        <v>6</v>
      </c>
      <c r="D9" s="12">
        <f>'[1]расчет ст-ти авто '!F18</f>
        <v>3294000</v>
      </c>
      <c r="E9" s="12">
        <f>'[1]расчет ст-ти экскурс.'!D16</f>
        <v>850680</v>
      </c>
      <c r="F9" s="13">
        <f>ROUND((D9+E9)/34,-3)</f>
        <v>122000</v>
      </c>
      <c r="G9" s="13">
        <f>ROUND(F9*70/100,-3)</f>
        <v>85000</v>
      </c>
      <c r="H9" s="14">
        <f t="shared" si="0"/>
        <v>12.2</v>
      </c>
      <c r="I9" s="14">
        <f t="shared" si="0"/>
        <v>8.5</v>
      </c>
    </row>
    <row r="10" spans="1:14" s="2" customFormat="1" ht="48" customHeight="1" x14ac:dyDescent="0.3">
      <c r="A10" s="10">
        <v>4</v>
      </c>
      <c r="B10" s="11" t="s">
        <v>15</v>
      </c>
      <c r="C10" s="6">
        <v>11</v>
      </c>
      <c r="D10" s="12">
        <f>'[1]расчет ст-ти авто '!F19</f>
        <v>8699000</v>
      </c>
      <c r="E10" s="12">
        <f>'[1]расчет ст-ти экскурс.'!D17</f>
        <v>1559580</v>
      </c>
      <c r="F10" s="13">
        <f>ROUND((D10+E10)/34,-3)</f>
        <v>302000</v>
      </c>
      <c r="G10" s="13">
        <f>ROUND(F10*70/100,-3)</f>
        <v>211000</v>
      </c>
      <c r="H10" s="14">
        <f t="shared" si="0"/>
        <v>30.2</v>
      </c>
      <c r="I10" s="14">
        <f t="shared" si="0"/>
        <v>21.1</v>
      </c>
    </row>
    <row r="11" spans="1:14" s="2" customFormat="1" ht="23.25" customHeight="1" x14ac:dyDescent="0.3">
      <c r="A11" s="10">
        <v>5</v>
      </c>
      <c r="B11" s="11" t="s">
        <v>16</v>
      </c>
      <c r="C11" s="6">
        <v>11</v>
      </c>
      <c r="D11" s="12">
        <f>'[1]расчет ст-ти авто '!F20</f>
        <v>8699000</v>
      </c>
      <c r="E11" s="12">
        <f>'[1]расчет ст-ти экскурс.'!D18</f>
        <v>1559580</v>
      </c>
      <c r="F11" s="13">
        <f>ROUND((D11+E11)/34,-3)</f>
        <v>302000</v>
      </c>
      <c r="G11" s="13">
        <f>ROUND(F11*70/100,-3)</f>
        <v>211000</v>
      </c>
      <c r="H11" s="14">
        <f t="shared" si="0"/>
        <v>30.2</v>
      </c>
      <c r="I11" s="14">
        <f t="shared" si="0"/>
        <v>21.1</v>
      </c>
    </row>
    <row r="12" spans="1:14" s="2" customFormat="1" ht="23.25" customHeight="1" x14ac:dyDescent="0.3">
      <c r="A12" s="10">
        <v>6</v>
      </c>
      <c r="B12" s="11" t="s">
        <v>17</v>
      </c>
      <c r="C12" s="6">
        <v>5</v>
      </c>
      <c r="D12" s="12">
        <f>'[1]расчет ст-ти авто '!F21</f>
        <v>2605000</v>
      </c>
      <c r="E12" s="12">
        <f>'[1]расчет ст-ти экскурс.'!D19</f>
        <v>708900</v>
      </c>
      <c r="F12" s="13">
        <f>ROUND((D12+E12)/34+20000,-3)</f>
        <v>117000</v>
      </c>
      <c r="G12" s="13">
        <f>ROUND((F12-20000)*70/100,-3)</f>
        <v>68000</v>
      </c>
      <c r="H12" s="14">
        <f t="shared" si="0"/>
        <v>11.7</v>
      </c>
      <c r="I12" s="14">
        <f t="shared" si="0"/>
        <v>6.8</v>
      </c>
    </row>
    <row r="13" spans="1:14" s="2" customFormat="1" ht="23.25" customHeight="1" x14ac:dyDescent="0.3">
      <c r="A13" s="10">
        <v>7</v>
      </c>
      <c r="B13" s="11" t="s">
        <v>18</v>
      </c>
      <c r="C13" s="6">
        <v>6</v>
      </c>
      <c r="D13" s="12">
        <f>'[1]расчет ст-ти авто '!F22</f>
        <v>3994000</v>
      </c>
      <c r="E13" s="12">
        <f>'[1]расчет ст-ти экскурс.'!D20</f>
        <v>850680</v>
      </c>
      <c r="F13" s="13">
        <f>ROUND((D13+E13)/34+8000,-3)</f>
        <v>150000</v>
      </c>
      <c r="G13" s="13">
        <f>ROUND(F13*70/100+5000,-3)</f>
        <v>110000</v>
      </c>
      <c r="H13" s="14">
        <f t="shared" si="0"/>
        <v>15</v>
      </c>
      <c r="I13" s="14">
        <f t="shared" si="0"/>
        <v>11</v>
      </c>
    </row>
    <row r="14" spans="1:14" s="2" customFormat="1" ht="23.25" customHeight="1" x14ac:dyDescent="0.3">
      <c r="A14" s="10">
        <v>8</v>
      </c>
      <c r="B14" s="11" t="s">
        <v>19</v>
      </c>
      <c r="C14" s="6">
        <v>5</v>
      </c>
      <c r="D14" s="12">
        <f>'[1]расчет ст-ти авто '!F23</f>
        <v>3655000</v>
      </c>
      <c r="E14" s="12">
        <f>'[1]расчет ст-ти экскурс.'!D21</f>
        <v>708900</v>
      </c>
      <c r="F14" s="13">
        <f>ROUND((D14+E14)/34,-3)</f>
        <v>128000</v>
      </c>
      <c r="G14" s="13">
        <f>ROUND(F14*70/100,-3)</f>
        <v>90000</v>
      </c>
      <c r="H14" s="14">
        <f t="shared" si="0"/>
        <v>12.8</v>
      </c>
      <c r="I14" s="14">
        <f t="shared" si="0"/>
        <v>9</v>
      </c>
    </row>
    <row r="15" spans="1:14" s="2" customFormat="1" ht="23.25" customHeight="1" x14ac:dyDescent="0.3">
      <c r="A15" s="10">
        <v>9</v>
      </c>
      <c r="B15" s="11" t="s">
        <v>20</v>
      </c>
      <c r="C15" s="6">
        <v>6</v>
      </c>
      <c r="D15" s="12">
        <f>'[1]расчет ст-ти авто '!F24</f>
        <v>4484000</v>
      </c>
      <c r="E15" s="12">
        <f>'[1]расчет ст-ти экскурс.'!D22</f>
        <v>850680</v>
      </c>
      <c r="F15" s="13">
        <f>ROUND((D15+E15)/34,-3)</f>
        <v>157000</v>
      </c>
      <c r="G15" s="13">
        <f>ROUND(F15*70/100,-3)</f>
        <v>110000</v>
      </c>
      <c r="H15" s="14">
        <f t="shared" si="0"/>
        <v>15.7</v>
      </c>
      <c r="I15" s="14">
        <f t="shared" si="0"/>
        <v>11</v>
      </c>
    </row>
    <row r="16" spans="1:14" s="2" customFormat="1" ht="23.25" customHeight="1" x14ac:dyDescent="0.3">
      <c r="A16" s="10">
        <v>10</v>
      </c>
      <c r="B16" s="11" t="s">
        <v>21</v>
      </c>
      <c r="C16" s="6">
        <v>12</v>
      </c>
      <c r="D16" s="12">
        <f>'[1]расчет ст-ти авто '!F25</f>
        <v>13028000</v>
      </c>
      <c r="E16" s="12">
        <f>'[1]расчет ст-ти экскурс.'!D23</f>
        <v>1701360</v>
      </c>
      <c r="F16" s="13">
        <f>ROUND((D16+E16)/34+220000,-3)</f>
        <v>653000</v>
      </c>
      <c r="G16" s="13">
        <f>ROUND((F16-220000)*70/100+155000,-3)</f>
        <v>458000</v>
      </c>
      <c r="H16" s="14">
        <f t="shared" si="0"/>
        <v>65.3</v>
      </c>
      <c r="I16" s="14">
        <f t="shared" si="0"/>
        <v>45.8</v>
      </c>
    </row>
    <row r="17" spans="1:9" s="2" customFormat="1" ht="33" customHeight="1" x14ac:dyDescent="0.3">
      <c r="A17" s="10">
        <v>11</v>
      </c>
      <c r="B17" s="11" t="s">
        <v>22</v>
      </c>
      <c r="C17" s="6">
        <v>3</v>
      </c>
      <c r="D17" s="12">
        <f>'[1]расчет ст-ти авто '!F26</f>
        <v>1787000</v>
      </c>
      <c r="E17" s="12">
        <f>'[1]расчет ст-ти экскурс.'!D24</f>
        <v>425340</v>
      </c>
      <c r="F17" s="13">
        <f>ROUND((D17+E17)/24,-3)</f>
        <v>92000</v>
      </c>
      <c r="G17" s="13">
        <f>ROUND(F17*70/100,-3)</f>
        <v>64000</v>
      </c>
      <c r="H17" s="14">
        <f t="shared" si="0"/>
        <v>9.1999999999999993</v>
      </c>
      <c r="I17" s="14">
        <f t="shared" si="0"/>
        <v>6.4</v>
      </c>
    </row>
    <row r="18" spans="1:9" s="2" customFormat="1" ht="23.25" customHeight="1" x14ac:dyDescent="0.3">
      <c r="A18" s="10">
        <v>12</v>
      </c>
      <c r="B18" s="11" t="s">
        <v>23</v>
      </c>
      <c r="C18" s="6">
        <v>7</v>
      </c>
      <c r="D18" s="12">
        <f>'[1]расчет ст-ти авто '!F27</f>
        <v>4683000</v>
      </c>
      <c r="E18" s="12">
        <f>'[1]расчет ст-ти экскурс.'!D25</f>
        <v>992460</v>
      </c>
      <c r="F18" s="13">
        <f>ROUND((D18+E18)/34,-3)</f>
        <v>167000</v>
      </c>
      <c r="G18" s="13">
        <f>ROUND(F18*70/100,-3)</f>
        <v>117000</v>
      </c>
      <c r="H18" s="14">
        <f t="shared" si="0"/>
        <v>16.7</v>
      </c>
      <c r="I18" s="14">
        <f t="shared" si="0"/>
        <v>11.7</v>
      </c>
    </row>
    <row r="19" spans="1:9" s="2" customFormat="1" ht="23.25" customHeight="1" x14ac:dyDescent="0.3">
      <c r="A19" s="10">
        <v>13</v>
      </c>
      <c r="B19" s="11" t="s">
        <v>24</v>
      </c>
      <c r="C19" s="6">
        <v>6</v>
      </c>
      <c r="D19" s="12">
        <f>'[1]расчет ст-ти авто '!F28</f>
        <v>4484000</v>
      </c>
      <c r="E19" s="12">
        <f>'[1]расчет ст-ти экскурс.'!D26</f>
        <v>850680</v>
      </c>
      <c r="F19" s="13">
        <f>ROUND((D19+E19)/34,-3)</f>
        <v>157000</v>
      </c>
      <c r="G19" s="13">
        <f>ROUND(F19*70/100,-3)</f>
        <v>110000</v>
      </c>
      <c r="H19" s="14">
        <f t="shared" si="0"/>
        <v>15.7</v>
      </c>
      <c r="I19" s="14">
        <f t="shared" si="0"/>
        <v>11</v>
      </c>
    </row>
    <row r="20" spans="1:9" s="2" customFormat="1" ht="23.25" customHeight="1" x14ac:dyDescent="0.3">
      <c r="A20" s="10">
        <v>14</v>
      </c>
      <c r="B20" s="11" t="s">
        <v>25</v>
      </c>
      <c r="C20" s="6">
        <v>9</v>
      </c>
      <c r="D20" s="12">
        <f>'[1]расчет ст-ти авто '!F29</f>
        <v>8861000</v>
      </c>
      <c r="E20" s="12">
        <f>'[1]расчет ст-ти экскурс.'!D27</f>
        <v>1276020</v>
      </c>
      <c r="F20" s="13">
        <f>ROUND((D20+E20)/34,-3)</f>
        <v>298000</v>
      </c>
      <c r="G20" s="13">
        <f>ROUND(F20*70/100,-3)</f>
        <v>209000</v>
      </c>
      <c r="H20" s="14">
        <f t="shared" si="0"/>
        <v>29.8</v>
      </c>
      <c r="I20" s="14">
        <f t="shared" si="0"/>
        <v>20.9</v>
      </c>
    </row>
    <row r="21" spans="1:9" s="2" customFormat="1" ht="33" customHeight="1" x14ac:dyDescent="0.3">
      <c r="A21" s="10">
        <v>15</v>
      </c>
      <c r="B21" s="11" t="s">
        <v>26</v>
      </c>
      <c r="C21" s="6">
        <v>7</v>
      </c>
      <c r="D21" s="12">
        <f>'[1]расчет ст-ти авто '!F30</f>
        <v>6643000</v>
      </c>
      <c r="E21" s="12">
        <f>'[1]расчет ст-ти экскурс.'!D28</f>
        <v>992460</v>
      </c>
      <c r="F21" s="13">
        <f>ROUND((D21+E21)/34+40000,-3)</f>
        <v>265000</v>
      </c>
      <c r="G21" s="13">
        <f>ROUND((F21-40000)*70/100+20000,-3)</f>
        <v>178000</v>
      </c>
      <c r="H21" s="14">
        <f t="shared" si="0"/>
        <v>26.5</v>
      </c>
      <c r="I21" s="14">
        <f t="shared" si="0"/>
        <v>17.8</v>
      </c>
    </row>
    <row r="22" spans="1:9" s="2" customFormat="1" ht="33" customHeight="1" x14ac:dyDescent="0.3">
      <c r="A22" s="10">
        <v>16</v>
      </c>
      <c r="B22" s="11" t="s">
        <v>27</v>
      </c>
      <c r="C22" s="6">
        <v>7</v>
      </c>
      <c r="D22" s="12">
        <f>'[1]расчет ст-ти авто '!F31</f>
        <v>6083000</v>
      </c>
      <c r="E22" s="12">
        <f>'[1]расчет ст-ти экскурс.'!D29</f>
        <v>992460</v>
      </c>
      <c r="F22" s="13">
        <f>ROUND((D22+E22)/34,-3)</f>
        <v>208000</v>
      </c>
      <c r="G22" s="13">
        <f>ROUND((F22)*70/100,-3)</f>
        <v>146000</v>
      </c>
      <c r="H22" s="14">
        <f t="shared" si="0"/>
        <v>20.8</v>
      </c>
      <c r="I22" s="14">
        <f t="shared" si="0"/>
        <v>14.6</v>
      </c>
    </row>
    <row r="23" spans="1:9" s="2" customFormat="1" ht="33.75" customHeight="1" x14ac:dyDescent="0.3">
      <c r="A23" s="10">
        <v>17</v>
      </c>
      <c r="B23" s="11" t="s">
        <v>28</v>
      </c>
      <c r="C23" s="6">
        <v>4</v>
      </c>
      <c r="D23" s="12">
        <f>'[1]расчет ст-ти авто '!F32</f>
        <v>1356000</v>
      </c>
      <c r="E23" s="12">
        <f>'[1]расчет ст-ти экскурс.'!D30</f>
        <v>567120</v>
      </c>
      <c r="F23" s="13">
        <f>ROUND((D23+E23)/34+300000-30000,-3)</f>
        <v>327000</v>
      </c>
      <c r="G23" s="13">
        <f>ROUND((F23-300000)*70/100+150000,-3)</f>
        <v>169000</v>
      </c>
      <c r="H23" s="14">
        <f t="shared" si="0"/>
        <v>32.700000000000003</v>
      </c>
      <c r="I23" s="14">
        <f t="shared" si="0"/>
        <v>16.899999999999999</v>
      </c>
    </row>
    <row r="24" spans="1:9" s="2" customFormat="1" ht="23.25" customHeight="1" x14ac:dyDescent="0.3">
      <c r="A24" s="10">
        <v>18</v>
      </c>
      <c r="B24" s="11" t="s">
        <v>29</v>
      </c>
      <c r="C24" s="6">
        <v>4</v>
      </c>
      <c r="D24" s="12">
        <f>'[1]расчет ст-ти авто '!F33</f>
        <v>1356000</v>
      </c>
      <c r="E24" s="12">
        <f>'[1]расчет ст-ти экскурс.'!D31</f>
        <v>567120</v>
      </c>
      <c r="F24" s="13">
        <f>ROUND((D24+E24)/34+150000-30000,-3)</f>
        <v>177000</v>
      </c>
      <c r="G24" s="13">
        <f>ROUND((F24-150000)*70/100+100000,-3)</f>
        <v>119000</v>
      </c>
      <c r="H24" s="14">
        <f>F24/10000</f>
        <v>17.7</v>
      </c>
      <c r="I24" s="14">
        <f>G24/10000</f>
        <v>11.9</v>
      </c>
    </row>
    <row r="25" spans="1:9" s="2" customFormat="1" ht="23.25" customHeight="1" x14ac:dyDescent="0.3">
      <c r="A25" s="10">
        <v>19</v>
      </c>
      <c r="B25" s="11" t="s">
        <v>30</v>
      </c>
      <c r="C25" s="6">
        <v>3</v>
      </c>
      <c r="D25" s="12">
        <f>'[1]расчет ст-ти авто '!F34</f>
        <v>1367000</v>
      </c>
      <c r="E25" s="12">
        <f>'[1]расчет ст-ти экскурс.'!D32</f>
        <v>425340</v>
      </c>
      <c r="F25" s="13">
        <f>ROUND((D25+E25)/34+80000,-3)</f>
        <v>133000</v>
      </c>
      <c r="G25" s="13">
        <f>ROUND((F25-80000)*70/100+40000,-3)</f>
        <v>77000</v>
      </c>
      <c r="H25" s="14">
        <f t="shared" si="0"/>
        <v>13.3</v>
      </c>
      <c r="I25" s="14">
        <f t="shared" si="0"/>
        <v>7.7</v>
      </c>
    </row>
    <row r="26" spans="1:9" s="2" customFormat="1" ht="33" customHeight="1" x14ac:dyDescent="0.3">
      <c r="A26" s="10">
        <v>20</v>
      </c>
      <c r="B26" s="11" t="s">
        <v>31</v>
      </c>
      <c r="C26" s="6">
        <v>9</v>
      </c>
      <c r="D26" s="12">
        <f>'[1]расчет ст-ти авто '!F35</f>
        <v>7181000</v>
      </c>
      <c r="E26" s="12">
        <f>'[1]расчет ст-ти экскурс.'!D33</f>
        <v>1276020</v>
      </c>
      <c r="F26" s="13">
        <f>ROUND((D26+E26)/34,-3)</f>
        <v>249000</v>
      </c>
      <c r="G26" s="13">
        <f>ROUND((F26)*70/100,-3)</f>
        <v>174000</v>
      </c>
      <c r="H26" s="14">
        <f t="shared" si="0"/>
        <v>24.9</v>
      </c>
      <c r="I26" s="14">
        <f t="shared" si="0"/>
        <v>17.399999999999999</v>
      </c>
    </row>
    <row r="27" spans="1:9" ht="24" customHeight="1" x14ac:dyDescent="0.3">
      <c r="A27" s="16"/>
      <c r="B27" s="17"/>
      <c r="C27" s="18"/>
      <c r="D27" s="19"/>
      <c r="E27" s="19"/>
      <c r="F27" s="20"/>
      <c r="G27" s="20"/>
      <c r="H27" s="20"/>
      <c r="I27" s="20"/>
    </row>
    <row r="28" spans="1:9" ht="22.5" customHeight="1" x14ac:dyDescent="0.3">
      <c r="B28" s="5" t="s">
        <v>32</v>
      </c>
      <c r="C28" s="5"/>
      <c r="D28" s="5"/>
      <c r="E28" s="5"/>
      <c r="F28" s="5"/>
      <c r="G28" s="5"/>
      <c r="H28" s="7"/>
      <c r="I28" s="7"/>
    </row>
  </sheetData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G5"/>
    <mergeCell ref="H5:I5"/>
  </mergeCells>
  <pageMargins left="0.31" right="0.15" top="0.45" bottom="0.19685039370078741" header="0.23" footer="0.16"/>
  <pageSetup paperSize="9" scale="76" fitToHeight="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</vt:lpstr>
      <vt:lpstr>'прейскурант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2016-06-13T13:06:43Z</dcterms:modified>
</cp:coreProperties>
</file>